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Лист1!$A$13:$L$24</definedName>
    <definedName name="_xlnm.Print_Titles" localSheetId="0">Лист1!$11:$13</definedName>
    <definedName name="_xlnm.Print_Area" localSheetId="0">Лист1!$A$1:$X$44</definedName>
  </definedNames>
  <calcPr calcId="152511" iterate="1"/>
</workbook>
</file>

<file path=xl/calcChain.xml><?xml version="1.0" encoding="utf-8"?>
<calcChain xmlns="http://schemas.openxmlformats.org/spreadsheetml/2006/main">
  <c r="T44" i="1" l="1"/>
  <c r="U44" i="1"/>
  <c r="S44" i="1"/>
  <c r="P44" i="1"/>
  <c r="T14" i="1"/>
  <c r="U14" i="1"/>
  <c r="S14" i="1"/>
  <c r="T15" i="1"/>
  <c r="U15" i="1"/>
  <c r="S15" i="1"/>
  <c r="W25" i="1"/>
  <c r="X25" i="1"/>
  <c r="V25" i="1"/>
  <c r="T25" i="1"/>
  <c r="U25" i="1"/>
  <c r="S25" i="1"/>
  <c r="W26" i="1"/>
  <c r="X26" i="1"/>
  <c r="V26" i="1"/>
  <c r="X42" i="1"/>
  <c r="W42" i="1"/>
  <c r="V42" i="1"/>
  <c r="X29" i="1"/>
  <c r="W29" i="1"/>
  <c r="V29" i="1"/>
  <c r="X22" i="1"/>
  <c r="W22" i="1"/>
  <c r="V22" i="1"/>
  <c r="W18" i="1"/>
  <c r="X18" i="1"/>
  <c r="V18" i="1"/>
  <c r="Q39" i="1" l="1"/>
  <c r="W39" i="1" s="1"/>
  <c r="R39" i="1"/>
  <c r="P39" i="1"/>
  <c r="V39" i="1" s="1"/>
  <c r="N38" i="1"/>
  <c r="N37" i="1" s="1"/>
  <c r="N36" i="1" s="1"/>
  <c r="M38" i="1"/>
  <c r="M37" i="1" s="1"/>
  <c r="M36" i="1" s="1"/>
  <c r="Q40" i="1"/>
  <c r="W40" i="1" s="1"/>
  <c r="R40" i="1"/>
  <c r="X40" i="1" s="1"/>
  <c r="Q41" i="1"/>
  <c r="W41" i="1" s="1"/>
  <c r="R41" i="1"/>
  <c r="X41" i="1" s="1"/>
  <c r="P41" i="1"/>
  <c r="V41" i="1" s="1"/>
  <c r="P40" i="1"/>
  <c r="N19" i="1"/>
  <c r="O19" i="1"/>
  <c r="M19" i="1"/>
  <c r="N23" i="1"/>
  <c r="O23" i="1"/>
  <c r="M23" i="1"/>
  <c r="N33" i="1"/>
  <c r="N32" i="1" s="1"/>
  <c r="N31" i="1" s="1"/>
  <c r="O33" i="1"/>
  <c r="O32" i="1" s="1"/>
  <c r="O31" i="1" s="1"/>
  <c r="M33" i="1"/>
  <c r="M32" i="1" s="1"/>
  <c r="M31" i="1" s="1"/>
  <c r="R28" i="1"/>
  <c r="Q28" i="1"/>
  <c r="P28" i="1"/>
  <c r="R21" i="1"/>
  <c r="X21" i="1" s="1"/>
  <c r="Q21" i="1"/>
  <c r="W21" i="1" s="1"/>
  <c r="P21" i="1"/>
  <c r="V21" i="1" s="1"/>
  <c r="R16" i="1"/>
  <c r="X16" i="1" s="1"/>
  <c r="Q16" i="1"/>
  <c r="W16" i="1" s="1"/>
  <c r="P16" i="1"/>
  <c r="V16" i="1" s="1"/>
  <c r="O38" i="1"/>
  <c r="O37" i="1" s="1"/>
  <c r="O36" i="1" s="1"/>
  <c r="O28" i="1"/>
  <c r="O27" i="1" s="1"/>
  <c r="N28" i="1"/>
  <c r="N27" i="1" s="1"/>
  <c r="M28" i="1"/>
  <c r="M27" i="1" s="1"/>
  <c r="O21" i="1"/>
  <c r="N21" i="1"/>
  <c r="M21" i="1"/>
  <c r="O16" i="1"/>
  <c r="N16" i="1"/>
  <c r="M16" i="1"/>
  <c r="Q27" i="1" l="1"/>
  <c r="W27" i="1" s="1"/>
  <c r="W28" i="1"/>
  <c r="R38" i="1"/>
  <c r="X39" i="1"/>
  <c r="P27" i="1"/>
  <c r="V27" i="1" s="1"/>
  <c r="V28" i="1"/>
  <c r="P38" i="1"/>
  <c r="V40" i="1"/>
  <c r="O15" i="1"/>
  <c r="R27" i="1"/>
  <c r="X27" i="1" s="1"/>
  <c r="X28" i="1"/>
  <c r="Q38" i="1"/>
  <c r="O14" i="1"/>
  <c r="O44" i="1" s="1"/>
  <c r="M15" i="1"/>
  <c r="M14" i="1" s="1"/>
  <c r="M44" i="1" s="1"/>
  <c r="N15" i="1"/>
  <c r="N14" i="1" s="1"/>
  <c r="N44" i="1" s="1"/>
  <c r="I27" i="1"/>
  <c r="H27" i="1"/>
  <c r="G27" i="1"/>
  <c r="L28" i="1"/>
  <c r="L27" i="1" s="1"/>
  <c r="K28" i="1"/>
  <c r="K27" i="1" s="1"/>
  <c r="J28" i="1"/>
  <c r="J27" i="1" s="1"/>
  <c r="F28" i="1"/>
  <c r="F27" i="1" s="1"/>
  <c r="E28" i="1"/>
  <c r="E27" i="1" s="1"/>
  <c r="D28" i="1"/>
  <c r="D27" i="1" s="1"/>
  <c r="Q37" i="1" l="1"/>
  <c r="W38" i="1"/>
  <c r="R37" i="1"/>
  <c r="X38" i="1"/>
  <c r="P37" i="1"/>
  <c r="V38" i="1"/>
  <c r="K21" i="1"/>
  <c r="L21" i="1"/>
  <c r="J21" i="1"/>
  <c r="R36" i="1" l="1"/>
  <c r="X36" i="1" s="1"/>
  <c r="X37" i="1"/>
  <c r="P36" i="1"/>
  <c r="V36" i="1" s="1"/>
  <c r="V37" i="1"/>
  <c r="Q36" i="1"/>
  <c r="W36" i="1" s="1"/>
  <c r="W37" i="1"/>
  <c r="J38" i="1"/>
  <c r="J37" i="1" s="1"/>
  <c r="K16" i="1" l="1"/>
  <c r="L16" i="1"/>
  <c r="J16" i="1"/>
  <c r="I38" i="1" l="1"/>
  <c r="I37" i="1" s="1"/>
  <c r="H38" i="1"/>
  <c r="H37" i="1" s="1"/>
  <c r="G38" i="1"/>
  <c r="G37" i="1" s="1"/>
  <c r="F38" i="1"/>
  <c r="E38" i="1"/>
  <c r="D38" i="1"/>
  <c r="D37" i="1" l="1"/>
  <c r="J36" i="1"/>
  <c r="K38" i="1"/>
  <c r="L38" i="1"/>
  <c r="E37" i="1"/>
  <c r="F37" i="1"/>
  <c r="H21" i="1"/>
  <c r="I21" i="1"/>
  <c r="G21" i="1"/>
  <c r="J20" i="1"/>
  <c r="P20" i="1" s="1"/>
  <c r="V20" i="1" s="1"/>
  <c r="J24" i="1"/>
  <c r="P24" i="1" s="1"/>
  <c r="V24" i="1" s="1"/>
  <c r="K24" i="1"/>
  <c r="Q24" i="1" s="1"/>
  <c r="W24" i="1" s="1"/>
  <c r="L24" i="1"/>
  <c r="R24" i="1" s="1"/>
  <c r="X24" i="1" s="1"/>
  <c r="L37" i="1" l="1"/>
  <c r="L36" i="1" s="1"/>
  <c r="K37" i="1"/>
  <c r="K36" i="1" s="1"/>
  <c r="H15" i="1"/>
  <c r="G15" i="1"/>
  <c r="I15" i="1"/>
  <c r="F31" i="1"/>
  <c r="E31" i="1"/>
  <c r="H33" i="1"/>
  <c r="H32" i="1" s="1"/>
  <c r="K32" i="1" s="1"/>
  <c r="D31" i="1"/>
  <c r="I33" i="1"/>
  <c r="L33" i="1" s="1"/>
  <c r="R33" i="1" s="1"/>
  <c r="X33" i="1" s="1"/>
  <c r="G33" i="1"/>
  <c r="J33" i="1" s="1"/>
  <c r="P33" i="1" s="1"/>
  <c r="V33" i="1" s="1"/>
  <c r="L34" i="1"/>
  <c r="R34" i="1" s="1"/>
  <c r="X34" i="1" s="1"/>
  <c r="K34" i="1"/>
  <c r="Q34" i="1" s="1"/>
  <c r="W34" i="1" s="1"/>
  <c r="J34" i="1"/>
  <c r="P34" i="1" s="1"/>
  <c r="V34" i="1" s="1"/>
  <c r="E23" i="1"/>
  <c r="K23" i="1" s="1"/>
  <c r="Q23" i="1" s="1"/>
  <c r="W23" i="1" s="1"/>
  <c r="F23" i="1"/>
  <c r="L23" i="1" s="1"/>
  <c r="R23" i="1" s="1"/>
  <c r="X23" i="1" s="1"/>
  <c r="D23" i="1"/>
  <c r="J23" i="1" s="1"/>
  <c r="P23" i="1" s="1"/>
  <c r="V23" i="1" s="1"/>
  <c r="E16" i="1"/>
  <c r="F16" i="1"/>
  <c r="D16" i="1"/>
  <c r="K20" i="1"/>
  <c r="Q20" i="1" s="1"/>
  <c r="W20" i="1" s="1"/>
  <c r="L20" i="1"/>
  <c r="R20" i="1" s="1"/>
  <c r="X20" i="1" s="1"/>
  <c r="E19" i="1"/>
  <c r="K19" i="1" s="1"/>
  <c r="Q19" i="1" s="1"/>
  <c r="F19" i="1"/>
  <c r="L19" i="1" s="1"/>
  <c r="D19" i="1"/>
  <c r="J19" i="1" s="1"/>
  <c r="P19" i="1" s="1"/>
  <c r="P15" i="1" l="1"/>
  <c r="V19" i="1"/>
  <c r="P14" i="1"/>
  <c r="V14" i="1" s="1"/>
  <c r="V15" i="1"/>
  <c r="Q15" i="1"/>
  <c r="W19" i="1"/>
  <c r="L15" i="1"/>
  <c r="L14" i="1" s="1"/>
  <c r="R19" i="1"/>
  <c r="K31" i="1"/>
  <c r="Q32" i="1"/>
  <c r="J15" i="1"/>
  <c r="J14" i="1" s="1"/>
  <c r="K15" i="1"/>
  <c r="D15" i="1"/>
  <c r="E15" i="1"/>
  <c r="F15" i="1"/>
  <c r="G32" i="1"/>
  <c r="J32" i="1" s="1"/>
  <c r="H31" i="1"/>
  <c r="I32" i="1"/>
  <c r="L32" i="1" s="1"/>
  <c r="G14" i="1"/>
  <c r="I14" i="1"/>
  <c r="H14" i="1"/>
  <c r="K33" i="1"/>
  <c r="Q33" i="1" s="1"/>
  <c r="W33" i="1" s="1"/>
  <c r="Q31" i="1" l="1"/>
  <c r="W31" i="1" s="1"/>
  <c r="W32" i="1"/>
  <c r="Q14" i="1"/>
  <c r="W14" i="1" s="1"/>
  <c r="W15" i="1"/>
  <c r="R15" i="1"/>
  <c r="X19" i="1"/>
  <c r="J31" i="1"/>
  <c r="J44" i="1" s="1"/>
  <c r="P32" i="1"/>
  <c r="L31" i="1"/>
  <c r="L44" i="1" s="1"/>
  <c r="R32" i="1"/>
  <c r="K14" i="1"/>
  <c r="K44" i="1" s="1"/>
  <c r="F14" i="1"/>
  <c r="D14" i="1"/>
  <c r="E14" i="1"/>
  <c r="E44" i="1" s="1"/>
  <c r="G31" i="1"/>
  <c r="G44" i="1" s="1"/>
  <c r="I31" i="1"/>
  <c r="H44" i="1"/>
  <c r="R31" i="1" l="1"/>
  <c r="X31" i="1" s="1"/>
  <c r="X32" i="1"/>
  <c r="P31" i="1"/>
  <c r="V32" i="1"/>
  <c r="R14" i="1"/>
  <c r="X14" i="1" s="1"/>
  <c r="X15" i="1"/>
  <c r="Q44" i="1"/>
  <c r="W44" i="1" s="1"/>
  <c r="F44" i="1"/>
  <c r="I44" i="1"/>
  <c r="D44" i="1"/>
  <c r="V44" i="1" l="1"/>
  <c r="V31" i="1"/>
  <c r="R44" i="1"/>
  <c r="X44" i="1" s="1"/>
</calcChain>
</file>

<file path=xl/sharedStrings.xml><?xml version="1.0" encoding="utf-8"?>
<sst xmlns="http://schemas.openxmlformats.org/spreadsheetml/2006/main" count="86" uniqueCount="49">
  <si>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</si>
  <si>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</si>
  <si>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</si>
  <si>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</si>
  <si>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</si>
  <si>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</si>
  <si>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</si>
  <si>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</si>
  <si>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</si>
  <si>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</si>
  <si>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</si>
  <si>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</si>
  <si>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</si>
  <si>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</si>
  <si>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</si>
  <si>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</si>
  <si>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</si>
  <si>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</si>
  <si>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</si>
  <si>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</si>
  <si>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</si>
  <si>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</si>
  <si>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</si>
  <si>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</si>
  <si>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</si>
  <si>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</si>
  <si>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</si>
  <si>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</si>
  <si>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</si>
  <si>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</si>
  <si>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</si>
  <si>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</si>
  <si>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</si>
  <si>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</si>
  <si>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</si>
  <si>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</si>
  <si>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</si>
  <si>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</si>
  <si>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
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</si>
  <si>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</si>
  <si>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</si>
  <si>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 xml:space="preserve"> изменения, рублей</t>
  </si>
  <si>
    <t>Сумма утверждено, рублей</t>
  </si>
  <si>
    <t>к решению Собрания депутатов
Приморского муниципального округа
от  20 февраля 2025 г. №    ___</t>
  </si>
  <si>
    <t>Утверждено</t>
  </si>
  <si>
    <t>к пояснительной записке</t>
  </si>
  <si>
    <t>Реализация мероприятий в рамках договора участия в комплексном социально-экономическом развитии</t>
  </si>
  <si>
    <t>01 0 00 80790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</si>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</sst>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6">
    <xf numFmtId="0" fontId="0" fillId="0" borderId="0" xfId="0"/>
    <xf numFmtId="0" fontId="5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view="pageBreakPreview" topLeftCell="A5" zoomScale="84" zoomScaleNormal="80" zoomScaleSheetLayoutView="84" workbookViewId="0">
      <selection activeCell="A8" sqref="A8:X9"/>
    </sheetView>
  </sheetViews>
  <sheetFormatPr defaultRowHeight="14.4" x14ac:dyDescent="0.3"/>
  <cols>
    <col min="1" max="1" width="53.109375" customWidth="1"/>
    <col min="2" max="2" width="16.33203125" customWidth="1"/>
    <col min="3" max="3" width="7.88671875" customWidth="1"/>
    <col min="4" max="4" width="11.33203125" hidden="1" customWidth="1"/>
    <col min="5" max="5" width="12.109375" hidden="1" customWidth="1"/>
    <col min="6" max="6" width="12.33203125" hidden="1" customWidth="1"/>
    <col min="7" max="7" width="11.44140625" hidden="1" customWidth="1"/>
    <col min="8" max="8" width="10.88671875" hidden="1" customWidth="1"/>
    <col min="9" max="9" width="11.109375" hidden="1" customWidth="1"/>
    <col min="10" max="10" width="12.5546875" hidden="1" customWidth="1"/>
    <col min="11" max="11" width="12.33203125" hidden="1" customWidth="1"/>
    <col min="12" max="12" width="13.33203125" hidden="1" customWidth="1"/>
    <col min="13" max="13" width="16.6640625" hidden="1" customWidth="1"/>
    <col min="14" max="14" width="14.33203125" hidden="1" customWidth="1"/>
    <col min="15" max="15" width="16.109375" hidden="1" customWidth="1"/>
    <col min="16" max="16" width="13.109375" customWidth="1"/>
    <col min="17" max="17" width="12.33203125" customWidth="1"/>
    <col min="18" max="18" width="13.44140625" customWidth="1"/>
    <col min="19" max="19" width="12.44140625" customWidth="1"/>
    <col min="20" max="20" width="11.88671875" customWidth="1"/>
    <col min="21" max="21" width="13" customWidth="1"/>
    <col min="22" max="22" width="12.109375" customWidth="1"/>
    <col min="23" max="23" width="15" customWidth="1"/>
    <col min="24" max="24" width="12.5546875" customWidth="1"/>
  </cols>
  <sheetData>
    <row r="1" spans="1:24" ht="15.6" hidden="1" x14ac:dyDescent="0.3">
      <c r="J1" s="57" t="s">
        <v>36</v>
      </c>
      <c r="K1" s="57"/>
      <c r="L1" s="57"/>
    </row>
    <row r="2" spans="1:24" ht="69.75" hidden="1" customHeight="1" x14ac:dyDescent="0.3">
      <c r="C2" s="58" t="s">
        <v>35</v>
      </c>
      <c r="D2" s="58"/>
      <c r="E2" s="58"/>
      <c r="F2" s="58"/>
      <c r="G2" s="58"/>
      <c r="H2" s="58"/>
      <c r="I2" s="58"/>
      <c r="J2" s="58"/>
      <c r="K2" s="58"/>
      <c r="L2" s="58"/>
    </row>
    <row r="3" spans="1:24" ht="20.25" hidden="1" customHeight="1" x14ac:dyDescent="0.3">
      <c r="C3" s="62" t="s">
        <v>36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24" ht="37.5" hidden="1" customHeight="1" x14ac:dyDescent="0.3">
      <c r="C4" s="63" t="s">
        <v>43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</row>
    <row r="5" spans="1:24" ht="15.6" x14ac:dyDescent="0.3">
      <c r="J5" s="40"/>
      <c r="K5" s="40"/>
      <c r="L5" s="40"/>
    </row>
    <row r="6" spans="1:24" ht="15.75" customHeight="1" x14ac:dyDescent="0.3"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U6" s="50" t="s">
        <v>48</v>
      </c>
      <c r="V6" s="50"/>
      <c r="W6" s="50"/>
      <c r="X6" s="50"/>
    </row>
    <row r="7" spans="1:24" ht="21.75" customHeight="1" x14ac:dyDescent="0.3"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U7" s="50" t="s">
        <v>45</v>
      </c>
      <c r="V7" s="50"/>
      <c r="W7" s="50"/>
      <c r="X7" s="50"/>
    </row>
    <row r="8" spans="1:24" ht="97.5" customHeight="1" x14ac:dyDescent="0.3">
      <c r="A8" s="49" t="s">
        <v>38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spans="1:24" ht="33.75" customHeight="1" x14ac:dyDescent="0.3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</row>
    <row r="10" spans="1:24" ht="15" thickBot="1" x14ac:dyDescent="0.35">
      <c r="A10" s="4"/>
      <c r="B10" s="4"/>
      <c r="C10" s="4"/>
      <c r="D10" s="4"/>
      <c r="E10" s="4"/>
      <c r="F10" s="4"/>
      <c r="G10" s="4"/>
      <c r="H10" s="4"/>
      <c r="I10" s="4"/>
      <c r="J10" s="5"/>
      <c r="K10" s="5"/>
      <c r="L10" s="5"/>
    </row>
    <row r="11" spans="1:24" ht="25.5" customHeight="1" thickBot="1" x14ac:dyDescent="0.35">
      <c r="A11" s="64" t="s">
        <v>0</v>
      </c>
      <c r="B11" s="60" t="s">
        <v>1</v>
      </c>
      <c r="C11" s="60" t="s">
        <v>2</v>
      </c>
      <c r="D11" s="51" t="s">
        <v>3</v>
      </c>
      <c r="E11" s="52"/>
      <c r="F11" s="59"/>
      <c r="G11" s="51" t="s">
        <v>4</v>
      </c>
      <c r="H11" s="52"/>
      <c r="I11" s="59"/>
      <c r="J11" s="51" t="s">
        <v>42</v>
      </c>
      <c r="K11" s="52"/>
      <c r="L11" s="53"/>
      <c r="M11" s="51" t="s">
        <v>41</v>
      </c>
      <c r="N11" s="52"/>
      <c r="O11" s="53"/>
      <c r="P11" s="51" t="s">
        <v>44</v>
      </c>
      <c r="Q11" s="52"/>
      <c r="R11" s="53"/>
      <c r="S11" s="51" t="s">
        <v>4</v>
      </c>
      <c r="T11" s="52"/>
      <c r="U11" s="53"/>
      <c r="V11" s="51" t="s">
        <v>5</v>
      </c>
      <c r="W11" s="52"/>
      <c r="X11" s="53"/>
    </row>
    <row r="12" spans="1:24" ht="15" thickBot="1" x14ac:dyDescent="0.35">
      <c r="A12" s="65"/>
      <c r="B12" s="61"/>
      <c r="C12" s="61"/>
      <c r="D12" s="6" t="s">
        <v>6</v>
      </c>
      <c r="E12" s="7" t="s">
        <v>7</v>
      </c>
      <c r="F12" s="7" t="s">
        <v>8</v>
      </c>
      <c r="G12" s="6" t="s">
        <v>9</v>
      </c>
      <c r="H12" s="6" t="s">
        <v>7</v>
      </c>
      <c r="I12" s="6" t="s">
        <v>8</v>
      </c>
      <c r="J12" s="8" t="s">
        <v>7</v>
      </c>
      <c r="K12" s="8" t="s">
        <v>8</v>
      </c>
      <c r="L12" s="9" t="s">
        <v>37</v>
      </c>
      <c r="M12" s="8" t="s">
        <v>7</v>
      </c>
      <c r="N12" s="8" t="s">
        <v>8</v>
      </c>
      <c r="O12" s="9" t="s">
        <v>37</v>
      </c>
      <c r="P12" s="8" t="s">
        <v>7</v>
      </c>
      <c r="Q12" s="8" t="s">
        <v>8</v>
      </c>
      <c r="R12" s="9" t="s">
        <v>37</v>
      </c>
      <c r="S12" s="8" t="s">
        <v>7</v>
      </c>
      <c r="T12" s="8" t="s">
        <v>8</v>
      </c>
      <c r="U12" s="9" t="s">
        <v>37</v>
      </c>
      <c r="V12" s="8" t="s">
        <v>7</v>
      </c>
      <c r="W12" s="8" t="s">
        <v>8</v>
      </c>
      <c r="X12" s="9" t="s">
        <v>37</v>
      </c>
    </row>
    <row r="13" spans="1:24" x14ac:dyDescent="0.3">
      <c r="A13" s="41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  <c r="G13" s="42">
        <v>7</v>
      </c>
      <c r="H13" s="42">
        <v>8</v>
      </c>
      <c r="I13" s="42">
        <v>9</v>
      </c>
      <c r="J13" s="42">
        <v>4</v>
      </c>
      <c r="K13" s="42">
        <v>5</v>
      </c>
      <c r="L13" s="42">
        <v>6</v>
      </c>
      <c r="M13" s="42">
        <v>7</v>
      </c>
      <c r="N13" s="42">
        <v>8</v>
      </c>
      <c r="O13" s="42">
        <v>9</v>
      </c>
      <c r="P13" s="42">
        <v>4</v>
      </c>
      <c r="Q13" s="42">
        <v>5</v>
      </c>
      <c r="R13" s="42">
        <v>6</v>
      </c>
      <c r="S13" s="42">
        <v>7</v>
      </c>
      <c r="T13" s="42">
        <v>8</v>
      </c>
      <c r="U13" s="42">
        <v>9</v>
      </c>
      <c r="V13" s="42">
        <v>10</v>
      </c>
      <c r="W13" s="42">
        <v>11</v>
      </c>
      <c r="X13" s="42">
        <v>12</v>
      </c>
    </row>
    <row r="14" spans="1:24" ht="79.2" x14ac:dyDescent="0.3">
      <c r="A14" s="1" t="s">
        <v>10</v>
      </c>
      <c r="B14" s="2"/>
      <c r="C14" s="10"/>
      <c r="D14" s="3" t="e">
        <f>SUM(D15+#REF!)</f>
        <v>#REF!</v>
      </c>
      <c r="E14" s="3" t="e">
        <f>SUM(E15+#REF!)</f>
        <v>#REF!</v>
      </c>
      <c r="F14" s="3" t="e">
        <f>SUM(F15+#REF!)</f>
        <v>#REF!</v>
      </c>
      <c r="G14" s="3" t="e">
        <f>G15+#REF!</f>
        <v>#REF!</v>
      </c>
      <c r="H14" s="3" t="e">
        <f>H15+#REF!</f>
        <v>#REF!</v>
      </c>
      <c r="I14" s="3" t="e">
        <f>I15+#REF!</f>
        <v>#REF!</v>
      </c>
      <c r="J14" s="11">
        <f t="shared" ref="J14:R14" si="0">SUM(J15+J27)</f>
        <v>4584251.87</v>
      </c>
      <c r="K14" s="11">
        <f t="shared" si="0"/>
        <v>2791190</v>
      </c>
      <c r="L14" s="11">
        <f t="shared" si="0"/>
        <v>2863380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 t="shared" si="0"/>
        <v>4584251.87</v>
      </c>
      <c r="Q14" s="11">
        <f t="shared" si="0"/>
        <v>2791190</v>
      </c>
      <c r="R14" s="11">
        <f t="shared" si="0"/>
        <v>2863380</v>
      </c>
      <c r="S14" s="11">
        <f>S15+S27</f>
        <v>100000</v>
      </c>
      <c r="T14" s="11">
        <f t="shared" ref="T14:U14" si="1">T15+T27</f>
        <v>0</v>
      </c>
      <c r="U14" s="11">
        <f t="shared" si="1"/>
        <v>0</v>
      </c>
      <c r="V14" s="11">
        <f>P14+S14</f>
        <v>4684251.87</v>
      </c>
      <c r="W14" s="11">
        <f>Q14+T14</f>
        <v>2791190</v>
      </c>
      <c r="X14" s="11">
        <f>R14+U14</f>
        <v>2863380</v>
      </c>
    </row>
    <row r="15" spans="1:24" ht="26.4" x14ac:dyDescent="0.3">
      <c r="A15" s="12" t="s">
        <v>11</v>
      </c>
      <c r="B15" s="13" t="s">
        <v>12</v>
      </c>
      <c r="C15" s="13"/>
      <c r="D15" s="14" t="e">
        <f>SUM(D16+D19+D21+D23+#REF!)</f>
        <v>#REF!</v>
      </c>
      <c r="E15" s="14" t="e">
        <f>SUM(E16+E19+E21+E23+#REF!)</f>
        <v>#REF!</v>
      </c>
      <c r="F15" s="14" t="e">
        <f>SUM(F16+F19+F21+F23+#REF!)</f>
        <v>#REF!</v>
      </c>
      <c r="G15" s="14" t="e">
        <f>G16+G19+G21+G23+#REF!</f>
        <v>#REF!</v>
      </c>
      <c r="H15" s="14" t="e">
        <f>H16+H19+H21+H23+#REF!</f>
        <v>#REF!</v>
      </c>
      <c r="I15" s="14" t="e">
        <f>I16+I19+I21+I23+#REF!</f>
        <v>#REF!</v>
      </c>
      <c r="J15" s="14">
        <f>SUM(J16+J19+J21+J23)</f>
        <v>2845851.87</v>
      </c>
      <c r="K15" s="14">
        <f t="shared" ref="K15:L15" si="2">SUM(K16+K19+K21+K23)</f>
        <v>977720</v>
      </c>
      <c r="L15" s="37">
        <f t="shared" si="2"/>
        <v>977720</v>
      </c>
      <c r="M15" s="37">
        <f>SUM(M16+M19+M21+M23)</f>
        <v>0</v>
      </c>
      <c r="N15" s="37">
        <f t="shared" ref="N15:O15" si="3">SUM(N16+N19+N21+N23)</f>
        <v>0</v>
      </c>
      <c r="O15" s="37">
        <f t="shared" si="3"/>
        <v>0</v>
      </c>
      <c r="P15" s="37">
        <f>SUM(P16+P19+P21+P23)</f>
        <v>2845851.87</v>
      </c>
      <c r="Q15" s="37">
        <f t="shared" ref="Q15:R15" si="4">SUM(Q16+Q19+Q21+Q23)</f>
        <v>977720</v>
      </c>
      <c r="R15" s="37">
        <f t="shared" si="4"/>
        <v>977720</v>
      </c>
      <c r="S15" s="43">
        <f>S16+S19+S21+S23+S25</f>
        <v>100000</v>
      </c>
      <c r="T15" s="43">
        <f t="shared" ref="T15:U15" si="5">T16+T19+T21+T23+T25</f>
        <v>0</v>
      </c>
      <c r="U15" s="43">
        <f t="shared" si="5"/>
        <v>0</v>
      </c>
      <c r="V15" s="43">
        <f>P15+S15</f>
        <v>2945851.87</v>
      </c>
      <c r="W15" s="43">
        <f t="shared" ref="W15:X16" si="6">Q15+T15</f>
        <v>977720</v>
      </c>
      <c r="X15" s="43">
        <f t="shared" si="6"/>
        <v>977720</v>
      </c>
    </row>
    <row r="16" spans="1:24" x14ac:dyDescent="0.3">
      <c r="A16" s="70" t="s">
        <v>34</v>
      </c>
      <c r="B16" s="71" t="s">
        <v>13</v>
      </c>
      <c r="C16" s="71"/>
      <c r="D16" s="54">
        <f>SUM(D18)</f>
        <v>2000000</v>
      </c>
      <c r="E16" s="54">
        <f t="shared" ref="E16:F16" si="7">SUM(E18)</f>
        <v>2000000</v>
      </c>
      <c r="F16" s="54">
        <f t="shared" si="7"/>
        <v>2000000</v>
      </c>
      <c r="G16" s="55">
        <v>0</v>
      </c>
      <c r="H16" s="55">
        <v>0</v>
      </c>
      <c r="I16" s="55">
        <v>0</v>
      </c>
      <c r="J16" s="74">
        <f>J18</f>
        <v>1868131.87</v>
      </c>
      <c r="K16" s="74">
        <f t="shared" ref="K16:L16" si="8">K18</f>
        <v>0</v>
      </c>
      <c r="L16" s="54">
        <f t="shared" si="8"/>
        <v>0</v>
      </c>
      <c r="M16" s="54">
        <f>M18</f>
        <v>0</v>
      </c>
      <c r="N16" s="54">
        <f t="shared" ref="N16:O16" si="9">N18</f>
        <v>0</v>
      </c>
      <c r="O16" s="54">
        <f t="shared" si="9"/>
        <v>0</v>
      </c>
      <c r="P16" s="54">
        <f>P18</f>
        <v>1868131.87</v>
      </c>
      <c r="Q16" s="54">
        <f t="shared" ref="Q16:R16" si="10">Q18</f>
        <v>0</v>
      </c>
      <c r="R16" s="54">
        <f t="shared" si="10"/>
        <v>0</v>
      </c>
      <c r="S16" s="54">
        <v>0</v>
      </c>
      <c r="T16" s="54">
        <v>0</v>
      </c>
      <c r="U16" s="54">
        <v>0</v>
      </c>
      <c r="V16" s="54">
        <f>P16+S16</f>
        <v>1868131.87</v>
      </c>
      <c r="W16" s="54">
        <f t="shared" si="6"/>
        <v>0</v>
      </c>
      <c r="X16" s="54">
        <f t="shared" si="6"/>
        <v>0</v>
      </c>
    </row>
    <row r="17" spans="1:24" ht="31.5" customHeight="1" x14ac:dyDescent="0.3">
      <c r="A17" s="70"/>
      <c r="B17" s="71"/>
      <c r="C17" s="71"/>
      <c r="D17" s="54"/>
      <c r="E17" s="54"/>
      <c r="F17" s="54"/>
      <c r="G17" s="55"/>
      <c r="H17" s="55"/>
      <c r="I17" s="55"/>
      <c r="J17" s="75"/>
      <c r="K17" s="75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</row>
    <row r="18" spans="1:24" ht="39.6" x14ac:dyDescent="0.3">
      <c r="A18" s="12" t="s">
        <v>14</v>
      </c>
      <c r="B18" s="13" t="s">
        <v>13</v>
      </c>
      <c r="C18" s="13">
        <v>810</v>
      </c>
      <c r="D18" s="14">
        <v>2000000</v>
      </c>
      <c r="E18" s="14">
        <v>2000000</v>
      </c>
      <c r="F18" s="14">
        <v>2000000</v>
      </c>
      <c r="G18" s="14">
        <v>0</v>
      </c>
      <c r="H18" s="14">
        <v>0</v>
      </c>
      <c r="I18" s="14">
        <v>0</v>
      </c>
      <c r="J18" s="14">
        <v>1868131.87</v>
      </c>
      <c r="K18" s="14">
        <v>0</v>
      </c>
      <c r="L18" s="37">
        <v>0</v>
      </c>
      <c r="M18" s="37">
        <v>0</v>
      </c>
      <c r="N18" s="37">
        <v>0</v>
      </c>
      <c r="O18" s="37">
        <v>0</v>
      </c>
      <c r="P18" s="37">
        <v>1868131.87</v>
      </c>
      <c r="Q18" s="37">
        <v>0</v>
      </c>
      <c r="R18" s="37">
        <v>0</v>
      </c>
      <c r="S18" s="43">
        <v>0</v>
      </c>
      <c r="T18" s="43">
        <v>0</v>
      </c>
      <c r="U18" s="43">
        <v>0</v>
      </c>
      <c r="V18" s="43">
        <f>P18+S18</f>
        <v>1868131.87</v>
      </c>
      <c r="W18" s="43">
        <f t="shared" ref="W18:X18" si="11">Q18+T18</f>
        <v>0</v>
      </c>
      <c r="X18" s="43">
        <f t="shared" si="11"/>
        <v>0</v>
      </c>
    </row>
    <row r="19" spans="1:24" ht="26.4" x14ac:dyDescent="0.3">
      <c r="A19" s="12" t="s">
        <v>15</v>
      </c>
      <c r="B19" s="13" t="s">
        <v>16</v>
      </c>
      <c r="C19" s="13"/>
      <c r="D19" s="14">
        <f>SUM(D20)</f>
        <v>326720</v>
      </c>
      <c r="E19" s="14">
        <f t="shared" ref="E19:F19" si="12">SUM(E20)</f>
        <v>326720</v>
      </c>
      <c r="F19" s="14">
        <f t="shared" si="12"/>
        <v>326720</v>
      </c>
      <c r="G19" s="14">
        <v>0</v>
      </c>
      <c r="H19" s="14">
        <v>0</v>
      </c>
      <c r="I19" s="14">
        <v>0</v>
      </c>
      <c r="J19" s="14">
        <f>SUM(D19+G19)</f>
        <v>326720</v>
      </c>
      <c r="K19" s="14">
        <f t="shared" ref="K19" si="13">SUM(E19+H19)</f>
        <v>326720</v>
      </c>
      <c r="L19" s="37">
        <f t="shared" ref="L19" si="14">SUM(F19+I19)</f>
        <v>326720</v>
      </c>
      <c r="M19" s="37">
        <f>SUM(M20)</f>
        <v>0</v>
      </c>
      <c r="N19" s="37">
        <f t="shared" ref="N19:O19" si="15">SUM(N20)</f>
        <v>0</v>
      </c>
      <c r="O19" s="37">
        <f t="shared" si="15"/>
        <v>0</v>
      </c>
      <c r="P19" s="37">
        <f>SUM(J19+M19)</f>
        <v>326720</v>
      </c>
      <c r="Q19" s="37">
        <f t="shared" ref="Q19:Q20" si="16">SUM(K19+N19)</f>
        <v>326720</v>
      </c>
      <c r="R19" s="37">
        <f t="shared" ref="R19:R20" si="17">SUM(L19+O19)</f>
        <v>326720</v>
      </c>
      <c r="S19" s="43">
        <v>0</v>
      </c>
      <c r="T19" s="43">
        <v>0</v>
      </c>
      <c r="U19" s="43">
        <v>0</v>
      </c>
      <c r="V19" s="43">
        <f t="shared" ref="V19:V29" si="18">P19+S19</f>
        <v>326720</v>
      </c>
      <c r="W19" s="43">
        <f t="shared" ref="W19:W29" si="19">Q19+T19</f>
        <v>326720</v>
      </c>
      <c r="X19" s="43">
        <f t="shared" ref="X19:X29" si="20">R19+U19</f>
        <v>326720</v>
      </c>
    </row>
    <row r="20" spans="1:24" ht="39.6" x14ac:dyDescent="0.3">
      <c r="A20" s="15" t="s">
        <v>14</v>
      </c>
      <c r="B20" s="13" t="s">
        <v>16</v>
      </c>
      <c r="C20" s="13">
        <v>810</v>
      </c>
      <c r="D20" s="14">
        <v>326720</v>
      </c>
      <c r="E20" s="14">
        <v>326720</v>
      </c>
      <c r="F20" s="14">
        <v>326720</v>
      </c>
      <c r="G20" s="14">
        <v>0</v>
      </c>
      <c r="H20" s="14">
        <v>0</v>
      </c>
      <c r="I20" s="14">
        <v>0</v>
      </c>
      <c r="J20" s="14">
        <f>SUM(D20+G20)</f>
        <v>326720</v>
      </c>
      <c r="K20" s="14">
        <f t="shared" ref="K20:L20" si="21">SUM(E20+H20)</f>
        <v>326720</v>
      </c>
      <c r="L20" s="37">
        <f t="shared" si="21"/>
        <v>326720</v>
      </c>
      <c r="M20" s="37"/>
      <c r="N20" s="37"/>
      <c r="O20" s="37"/>
      <c r="P20" s="37">
        <f>SUM(J20+M20)</f>
        <v>326720</v>
      </c>
      <c r="Q20" s="37">
        <f t="shared" si="16"/>
        <v>326720</v>
      </c>
      <c r="R20" s="37">
        <f t="shared" si="17"/>
        <v>326720</v>
      </c>
      <c r="S20" s="43">
        <v>0</v>
      </c>
      <c r="T20" s="43">
        <v>0</v>
      </c>
      <c r="U20" s="43">
        <v>0</v>
      </c>
      <c r="V20" s="43">
        <f t="shared" si="18"/>
        <v>326720</v>
      </c>
      <c r="W20" s="43">
        <f t="shared" si="19"/>
        <v>326720</v>
      </c>
      <c r="X20" s="43">
        <f t="shared" si="20"/>
        <v>326720</v>
      </c>
    </row>
    <row r="21" spans="1:24" ht="43.5" customHeight="1" x14ac:dyDescent="0.3">
      <c r="A21" s="12" t="s">
        <v>33</v>
      </c>
      <c r="B21" s="16" t="s">
        <v>40</v>
      </c>
      <c r="C21" s="16"/>
      <c r="D21" s="17">
        <v>0</v>
      </c>
      <c r="E21" s="17">
        <v>0</v>
      </c>
      <c r="F21" s="17">
        <v>0</v>
      </c>
      <c r="G21" s="17">
        <f>G22</f>
        <v>1600000</v>
      </c>
      <c r="H21" s="17">
        <f t="shared" ref="H21:I21" si="22">H22</f>
        <v>1440000</v>
      </c>
      <c r="I21" s="17">
        <f t="shared" si="22"/>
        <v>1440000</v>
      </c>
      <c r="J21" s="14">
        <f>J22</f>
        <v>640000</v>
      </c>
      <c r="K21" s="18">
        <f t="shared" ref="K21:R21" si="23">K22</f>
        <v>640000</v>
      </c>
      <c r="L21" s="37">
        <f t="shared" si="23"/>
        <v>640000</v>
      </c>
      <c r="M21" s="37">
        <f>M22</f>
        <v>0</v>
      </c>
      <c r="N21" s="37">
        <f t="shared" si="23"/>
        <v>0</v>
      </c>
      <c r="O21" s="37">
        <f t="shared" si="23"/>
        <v>0</v>
      </c>
      <c r="P21" s="37">
        <f>P22</f>
        <v>640000</v>
      </c>
      <c r="Q21" s="37">
        <f t="shared" si="23"/>
        <v>640000</v>
      </c>
      <c r="R21" s="37">
        <f t="shared" si="23"/>
        <v>640000</v>
      </c>
      <c r="S21" s="43">
        <v>0</v>
      </c>
      <c r="T21" s="43">
        <v>0</v>
      </c>
      <c r="U21" s="43">
        <v>0</v>
      </c>
      <c r="V21" s="43">
        <f t="shared" si="18"/>
        <v>640000</v>
      </c>
      <c r="W21" s="43">
        <f t="shared" si="19"/>
        <v>640000</v>
      </c>
      <c r="X21" s="43">
        <f t="shared" si="20"/>
        <v>640000</v>
      </c>
    </row>
    <row r="22" spans="1:24" ht="45" customHeight="1" x14ac:dyDescent="0.3">
      <c r="A22" s="12" t="s">
        <v>14</v>
      </c>
      <c r="B22" s="16" t="s">
        <v>40</v>
      </c>
      <c r="C22" s="16">
        <v>810</v>
      </c>
      <c r="D22" s="17">
        <v>0</v>
      </c>
      <c r="E22" s="17">
        <v>0</v>
      </c>
      <c r="F22" s="17">
        <v>0</v>
      </c>
      <c r="G22" s="17">
        <v>1600000</v>
      </c>
      <c r="H22" s="17">
        <v>1440000</v>
      </c>
      <c r="I22" s="17">
        <v>1440000</v>
      </c>
      <c r="J22" s="14">
        <v>640000</v>
      </c>
      <c r="K22" s="14">
        <v>640000</v>
      </c>
      <c r="L22" s="37">
        <v>640000</v>
      </c>
      <c r="M22" s="37"/>
      <c r="N22" s="37"/>
      <c r="O22" s="37"/>
      <c r="P22" s="37">
        <v>640000</v>
      </c>
      <c r="Q22" s="37">
        <v>640000</v>
      </c>
      <c r="R22" s="37">
        <v>640000</v>
      </c>
      <c r="S22" s="43">
        <v>0</v>
      </c>
      <c r="T22" s="43">
        <v>0</v>
      </c>
      <c r="U22" s="43">
        <v>0</v>
      </c>
      <c r="V22" s="43">
        <f t="shared" si="18"/>
        <v>640000</v>
      </c>
      <c r="W22" s="43">
        <f t="shared" si="19"/>
        <v>640000</v>
      </c>
      <c r="X22" s="43">
        <f t="shared" si="20"/>
        <v>640000</v>
      </c>
    </row>
    <row r="23" spans="1:24" ht="39.6" x14ac:dyDescent="0.3">
      <c r="A23" s="12" t="s">
        <v>17</v>
      </c>
      <c r="B23" s="13" t="s">
        <v>18</v>
      </c>
      <c r="C23" s="13"/>
      <c r="D23" s="14">
        <f>SUM(D24)</f>
        <v>11000</v>
      </c>
      <c r="E23" s="14">
        <f t="shared" ref="E23:F23" si="24">SUM(E24)</f>
        <v>11000</v>
      </c>
      <c r="F23" s="14">
        <f t="shared" si="24"/>
        <v>11000</v>
      </c>
      <c r="G23" s="14">
        <v>0</v>
      </c>
      <c r="H23" s="14">
        <v>0</v>
      </c>
      <c r="I23" s="14">
        <v>0</v>
      </c>
      <c r="J23" s="14">
        <f t="shared" ref="J23:J24" si="25">SUM(D23+G23)</f>
        <v>11000</v>
      </c>
      <c r="K23" s="14">
        <f t="shared" ref="K23:K24" si="26">SUM(E23+H23)</f>
        <v>11000</v>
      </c>
      <c r="L23" s="37">
        <f t="shared" ref="L23:L24" si="27">SUM(F23+I23)</f>
        <v>11000</v>
      </c>
      <c r="M23" s="37">
        <f>SUM(M24)</f>
        <v>0</v>
      </c>
      <c r="N23" s="37">
        <f t="shared" ref="N23:O23" si="28">SUM(N24)</f>
        <v>0</v>
      </c>
      <c r="O23" s="37">
        <f t="shared" si="28"/>
        <v>0</v>
      </c>
      <c r="P23" s="37">
        <f t="shared" ref="P23:P24" si="29">SUM(J23+M23)</f>
        <v>11000</v>
      </c>
      <c r="Q23" s="37">
        <f t="shared" ref="Q23:Q24" si="30">SUM(K23+N23)</f>
        <v>11000</v>
      </c>
      <c r="R23" s="37">
        <f t="shared" ref="R23:R24" si="31">SUM(L23+O23)</f>
        <v>11000</v>
      </c>
      <c r="S23" s="43">
        <v>0</v>
      </c>
      <c r="T23" s="43">
        <v>0</v>
      </c>
      <c r="U23" s="43">
        <v>0</v>
      </c>
      <c r="V23" s="43">
        <f t="shared" si="18"/>
        <v>11000</v>
      </c>
      <c r="W23" s="43">
        <f t="shared" si="19"/>
        <v>11000</v>
      </c>
      <c r="X23" s="43">
        <f t="shared" si="20"/>
        <v>11000</v>
      </c>
    </row>
    <row r="24" spans="1:24" ht="39.6" x14ac:dyDescent="0.3">
      <c r="A24" s="12" t="s">
        <v>14</v>
      </c>
      <c r="B24" s="13" t="s">
        <v>18</v>
      </c>
      <c r="C24" s="13">
        <v>810</v>
      </c>
      <c r="D24" s="14">
        <v>11000</v>
      </c>
      <c r="E24" s="14">
        <v>11000</v>
      </c>
      <c r="F24" s="14">
        <v>11000</v>
      </c>
      <c r="G24" s="14">
        <v>0</v>
      </c>
      <c r="H24" s="14">
        <v>0</v>
      </c>
      <c r="I24" s="14">
        <v>0</v>
      </c>
      <c r="J24" s="14">
        <f t="shared" si="25"/>
        <v>11000</v>
      </c>
      <c r="K24" s="14">
        <f t="shared" si="26"/>
        <v>11000</v>
      </c>
      <c r="L24" s="37">
        <f t="shared" si="27"/>
        <v>11000</v>
      </c>
      <c r="M24" s="37"/>
      <c r="N24" s="37"/>
      <c r="O24" s="37"/>
      <c r="P24" s="37">
        <f t="shared" si="29"/>
        <v>11000</v>
      </c>
      <c r="Q24" s="37">
        <f t="shared" si="30"/>
        <v>11000</v>
      </c>
      <c r="R24" s="37">
        <f t="shared" si="31"/>
        <v>11000</v>
      </c>
      <c r="S24" s="43">
        <v>0</v>
      </c>
      <c r="T24" s="43">
        <v>0</v>
      </c>
      <c r="U24" s="43">
        <v>0</v>
      </c>
      <c r="V24" s="43">
        <f t="shared" si="18"/>
        <v>11000</v>
      </c>
      <c r="W24" s="43">
        <f t="shared" si="19"/>
        <v>11000</v>
      </c>
      <c r="X24" s="43">
        <f t="shared" si="20"/>
        <v>11000</v>
      </c>
    </row>
    <row r="25" spans="1:24" ht="26.4" x14ac:dyDescent="0.3">
      <c r="A25" s="44" t="s">
        <v>46</v>
      </c>
      <c r="B25" s="45" t="s">
        <v>47</v>
      </c>
      <c r="C25" s="45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>
        <v>0</v>
      </c>
      <c r="Q25" s="43">
        <v>0</v>
      </c>
      <c r="R25" s="43">
        <v>0</v>
      </c>
      <c r="S25" s="43">
        <f>S26</f>
        <v>100000</v>
      </c>
      <c r="T25" s="43">
        <f t="shared" ref="T25:U25" si="32">T26</f>
        <v>0</v>
      </c>
      <c r="U25" s="43">
        <f t="shared" si="32"/>
        <v>0</v>
      </c>
      <c r="V25" s="43">
        <f>V26</f>
        <v>100000</v>
      </c>
      <c r="W25" s="43">
        <f t="shared" ref="W25:X25" si="33">W26</f>
        <v>0</v>
      </c>
      <c r="X25" s="43">
        <f t="shared" si="33"/>
        <v>0</v>
      </c>
    </row>
    <row r="26" spans="1:24" ht="39.6" x14ac:dyDescent="0.3">
      <c r="A26" s="44" t="s">
        <v>14</v>
      </c>
      <c r="B26" s="45" t="s">
        <v>47</v>
      </c>
      <c r="C26" s="45">
        <v>810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>
        <v>0</v>
      </c>
      <c r="Q26" s="43">
        <v>0</v>
      </c>
      <c r="R26" s="43">
        <v>0</v>
      </c>
      <c r="S26" s="43">
        <v>100000</v>
      </c>
      <c r="T26" s="43">
        <v>0</v>
      </c>
      <c r="U26" s="43">
        <v>0</v>
      </c>
      <c r="V26" s="43">
        <f>P26+S26</f>
        <v>100000</v>
      </c>
      <c r="W26" s="43">
        <f t="shared" ref="W26:X26" si="34">Q26+T26</f>
        <v>0</v>
      </c>
      <c r="X26" s="43">
        <f t="shared" si="34"/>
        <v>0</v>
      </c>
    </row>
    <row r="27" spans="1:24" x14ac:dyDescent="0.3">
      <c r="A27" s="35" t="s">
        <v>19</v>
      </c>
      <c r="B27" s="36" t="s">
        <v>20</v>
      </c>
      <c r="C27" s="36"/>
      <c r="D27" s="25">
        <f>SUM(D28+D32)</f>
        <v>1766650</v>
      </c>
      <c r="E27" s="25">
        <f>SUM(E28+E32)</f>
        <v>1838400</v>
      </c>
      <c r="F27" s="25">
        <f>SUM(F28+F32)</f>
        <v>1913470</v>
      </c>
      <c r="G27" s="25">
        <f>SUM(G28)</f>
        <v>0</v>
      </c>
      <c r="H27" s="25">
        <f t="shared" ref="H27:I27" si="35">SUM(H28)</f>
        <v>0</v>
      </c>
      <c r="I27" s="25">
        <f t="shared" si="35"/>
        <v>0</v>
      </c>
      <c r="J27" s="34">
        <f>SUM(J28)</f>
        <v>1738400</v>
      </c>
      <c r="K27" s="34">
        <f t="shared" ref="K27:R27" si="36">SUM(K28)</f>
        <v>1813470</v>
      </c>
      <c r="L27" s="39">
        <f t="shared" si="36"/>
        <v>1885660</v>
      </c>
      <c r="M27" s="39">
        <f>SUM(M28)</f>
        <v>0</v>
      </c>
      <c r="N27" s="39">
        <f t="shared" si="36"/>
        <v>0</v>
      </c>
      <c r="O27" s="39">
        <f t="shared" si="36"/>
        <v>0</v>
      </c>
      <c r="P27" s="39">
        <f>SUM(P28)</f>
        <v>1738400</v>
      </c>
      <c r="Q27" s="39">
        <f t="shared" si="36"/>
        <v>1813470</v>
      </c>
      <c r="R27" s="39">
        <f t="shared" si="36"/>
        <v>1885660</v>
      </c>
      <c r="S27" s="46">
        <v>0</v>
      </c>
      <c r="T27" s="46">
        <v>0</v>
      </c>
      <c r="U27" s="46">
        <v>0</v>
      </c>
      <c r="V27" s="46">
        <f t="shared" si="18"/>
        <v>1738400</v>
      </c>
      <c r="W27" s="46">
        <f t="shared" si="19"/>
        <v>1813470</v>
      </c>
      <c r="X27" s="46">
        <f>R27+U27</f>
        <v>1885660</v>
      </c>
    </row>
    <row r="28" spans="1:24" x14ac:dyDescent="0.3">
      <c r="A28" s="35" t="s">
        <v>24</v>
      </c>
      <c r="B28" s="36" t="s">
        <v>25</v>
      </c>
      <c r="C28" s="36"/>
      <c r="D28" s="34">
        <f>SUM(D29)</f>
        <v>1666650</v>
      </c>
      <c r="E28" s="34">
        <f t="shared" ref="E28:F28" si="37">SUM(E29)</f>
        <v>1738400</v>
      </c>
      <c r="F28" s="34">
        <f t="shared" si="37"/>
        <v>1813470</v>
      </c>
      <c r="G28" s="34"/>
      <c r="H28" s="34"/>
      <c r="I28" s="34"/>
      <c r="J28" s="34">
        <f>SUM(J29)</f>
        <v>1738400</v>
      </c>
      <c r="K28" s="34">
        <f t="shared" ref="K28:R28" si="38">SUM(K29)</f>
        <v>1813470</v>
      </c>
      <c r="L28" s="39">
        <f t="shared" si="38"/>
        <v>1885660</v>
      </c>
      <c r="M28" s="39">
        <f>SUM(M29)</f>
        <v>0</v>
      </c>
      <c r="N28" s="39">
        <f t="shared" si="38"/>
        <v>0</v>
      </c>
      <c r="O28" s="39">
        <f t="shared" si="38"/>
        <v>0</v>
      </c>
      <c r="P28" s="39">
        <f>SUM(P29)</f>
        <v>1738400</v>
      </c>
      <c r="Q28" s="39">
        <f t="shared" si="38"/>
        <v>1813470</v>
      </c>
      <c r="R28" s="39">
        <f t="shared" si="38"/>
        <v>1885660</v>
      </c>
      <c r="S28" s="46">
        <v>0</v>
      </c>
      <c r="T28" s="46">
        <v>0</v>
      </c>
      <c r="U28" s="46">
        <v>0</v>
      </c>
      <c r="V28" s="46">
        <f t="shared" si="18"/>
        <v>1738400</v>
      </c>
      <c r="W28" s="46">
        <f t="shared" si="19"/>
        <v>1813470</v>
      </c>
      <c r="X28" s="46">
        <f t="shared" si="20"/>
        <v>1885660</v>
      </c>
    </row>
    <row r="29" spans="1:24" ht="39.6" x14ac:dyDescent="0.3">
      <c r="A29" s="35" t="s">
        <v>14</v>
      </c>
      <c r="B29" s="36" t="s">
        <v>25</v>
      </c>
      <c r="C29" s="38">
        <v>810</v>
      </c>
      <c r="D29" s="34">
        <v>1666650</v>
      </c>
      <c r="E29" s="34">
        <v>1738400</v>
      </c>
      <c r="F29" s="34">
        <v>1813470</v>
      </c>
      <c r="G29" s="34"/>
      <c r="H29" s="34"/>
      <c r="I29" s="34"/>
      <c r="J29" s="34">
        <v>1738400</v>
      </c>
      <c r="K29" s="34">
        <v>1813470</v>
      </c>
      <c r="L29" s="39">
        <v>1885660</v>
      </c>
      <c r="M29" s="39"/>
      <c r="N29" s="39"/>
      <c r="O29" s="39"/>
      <c r="P29" s="39">
        <v>1738400</v>
      </c>
      <c r="Q29" s="39">
        <v>1813470</v>
      </c>
      <c r="R29" s="39">
        <v>1885660</v>
      </c>
      <c r="S29" s="46">
        <v>0</v>
      </c>
      <c r="T29" s="46">
        <v>0</v>
      </c>
      <c r="U29" s="46">
        <v>0</v>
      </c>
      <c r="V29" s="46">
        <f t="shared" si="18"/>
        <v>1738400</v>
      </c>
      <c r="W29" s="46">
        <f t="shared" si="19"/>
        <v>1813470</v>
      </c>
      <c r="X29" s="46">
        <f t="shared" si="20"/>
        <v>1885660</v>
      </c>
    </row>
    <row r="30" spans="1:24" x14ac:dyDescent="0.3">
      <c r="A30" s="19"/>
      <c r="B30" s="2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 ht="52.8" x14ac:dyDescent="0.3">
      <c r="A31" s="1" t="s">
        <v>26</v>
      </c>
      <c r="B31" s="2"/>
      <c r="C31" s="22"/>
      <c r="D31" s="3" t="e">
        <f>SUM(#REF!+D32)</f>
        <v>#REF!</v>
      </c>
      <c r="E31" s="3" t="e">
        <f>SUM(#REF!+E32)</f>
        <v>#REF!</v>
      </c>
      <c r="F31" s="3" t="e">
        <f>SUM(#REF!+F32)</f>
        <v>#REF!</v>
      </c>
      <c r="G31" s="3" t="e">
        <f>SUM(#REF!+G32)</f>
        <v>#REF!</v>
      </c>
      <c r="H31" s="3" t="e">
        <f>SUM(#REF!+H32)</f>
        <v>#REF!</v>
      </c>
      <c r="I31" s="3" t="e">
        <f>SUM(#REF!+I32)</f>
        <v>#REF!</v>
      </c>
      <c r="J31" s="3">
        <f>SUM(J32)</f>
        <v>100000</v>
      </c>
      <c r="K31" s="3">
        <f t="shared" ref="K31:R31" si="39">SUM(K32)</f>
        <v>100000</v>
      </c>
      <c r="L31" s="3">
        <f t="shared" si="39"/>
        <v>100000</v>
      </c>
      <c r="M31" s="3">
        <f>SUM(M32)</f>
        <v>0</v>
      </c>
      <c r="N31" s="3">
        <f t="shared" ref="N31:O32" si="40">SUM(N32)</f>
        <v>0</v>
      </c>
      <c r="O31" s="3">
        <f t="shared" si="40"/>
        <v>0</v>
      </c>
      <c r="P31" s="3">
        <f>SUM(P32)</f>
        <v>100000</v>
      </c>
      <c r="Q31" s="3">
        <f t="shared" si="39"/>
        <v>100000</v>
      </c>
      <c r="R31" s="3">
        <f t="shared" si="39"/>
        <v>100000</v>
      </c>
      <c r="S31" s="3">
        <v>0</v>
      </c>
      <c r="T31" s="3">
        <v>0</v>
      </c>
      <c r="U31" s="3">
        <v>0</v>
      </c>
      <c r="V31" s="3">
        <f>P31+S31</f>
        <v>100000</v>
      </c>
      <c r="W31" s="3">
        <f t="shared" ref="W31:X31" si="41">Q31+T31</f>
        <v>100000</v>
      </c>
      <c r="X31" s="3">
        <f t="shared" si="41"/>
        <v>100000</v>
      </c>
    </row>
    <row r="32" spans="1:24" ht="39.6" x14ac:dyDescent="0.3">
      <c r="A32" s="23" t="s">
        <v>28</v>
      </c>
      <c r="B32" s="24" t="s">
        <v>29</v>
      </c>
      <c r="C32" s="24"/>
      <c r="D32" s="25">
        <v>100000</v>
      </c>
      <c r="E32" s="25">
        <v>100000</v>
      </c>
      <c r="F32" s="25">
        <v>100000</v>
      </c>
      <c r="G32" s="26">
        <f>SUM(G33)</f>
        <v>0</v>
      </c>
      <c r="H32" s="26">
        <f>SUM(H33)</f>
        <v>0</v>
      </c>
      <c r="I32" s="26">
        <f t="shared" ref="I32" si="42">SUM(I33)</f>
        <v>0</v>
      </c>
      <c r="J32" s="27">
        <f t="shared" ref="J32:J33" si="43">SUM(D32+G32)</f>
        <v>100000</v>
      </c>
      <c r="K32" s="27">
        <f t="shared" ref="K32:K33" si="44">SUM(E32+H32)</f>
        <v>100000</v>
      </c>
      <c r="L32" s="39">
        <f t="shared" ref="L32:L33" si="45">SUM(F32+I32)</f>
        <v>100000</v>
      </c>
      <c r="M32" s="39">
        <f>SUM(M33)</f>
        <v>0</v>
      </c>
      <c r="N32" s="39">
        <f t="shared" si="40"/>
        <v>0</v>
      </c>
      <c r="O32" s="39">
        <f t="shared" si="40"/>
        <v>0</v>
      </c>
      <c r="P32" s="39">
        <f t="shared" ref="P32:P33" si="46">SUM(J32+M32)</f>
        <v>100000</v>
      </c>
      <c r="Q32" s="39">
        <f t="shared" ref="Q32:Q34" si="47">SUM(K32+N32)</f>
        <v>100000</v>
      </c>
      <c r="R32" s="39">
        <f t="shared" ref="R32:R34" si="48">SUM(L32+O32)</f>
        <v>100000</v>
      </c>
      <c r="S32" s="46">
        <v>0</v>
      </c>
      <c r="T32" s="46">
        <v>0</v>
      </c>
      <c r="U32" s="46">
        <v>0</v>
      </c>
      <c r="V32" s="46">
        <f t="shared" ref="V32:V34" si="49">P32+S32</f>
        <v>100000</v>
      </c>
      <c r="W32" s="46">
        <f t="shared" ref="W32:W34" si="50">Q32+T32</f>
        <v>100000</v>
      </c>
      <c r="X32" s="46">
        <f t="shared" ref="X32:X34" si="51">R32+U32</f>
        <v>100000</v>
      </c>
    </row>
    <row r="33" spans="1:24" ht="26.4" x14ac:dyDescent="0.3">
      <c r="A33" s="23" t="s">
        <v>30</v>
      </c>
      <c r="B33" s="24" t="s">
        <v>31</v>
      </c>
      <c r="C33" s="28"/>
      <c r="D33" s="25">
        <v>100000</v>
      </c>
      <c r="E33" s="25">
        <v>100000</v>
      </c>
      <c r="F33" s="25">
        <v>100000</v>
      </c>
      <c r="G33" s="26">
        <f>SUM(G34)</f>
        <v>0</v>
      </c>
      <c r="H33" s="26">
        <f>SUM(H34)</f>
        <v>0</v>
      </c>
      <c r="I33" s="26">
        <f t="shared" ref="I33" si="52">SUM(I34)</f>
        <v>0</v>
      </c>
      <c r="J33" s="27">
        <f t="shared" si="43"/>
        <v>100000</v>
      </c>
      <c r="K33" s="27">
        <f t="shared" si="44"/>
        <v>100000</v>
      </c>
      <c r="L33" s="39">
        <f t="shared" si="45"/>
        <v>100000</v>
      </c>
      <c r="M33" s="39">
        <f>SUM(M34)</f>
        <v>0</v>
      </c>
      <c r="N33" s="39">
        <f t="shared" ref="N33:O33" si="53">SUM(N34)</f>
        <v>0</v>
      </c>
      <c r="O33" s="39">
        <f t="shared" si="53"/>
        <v>0</v>
      </c>
      <c r="P33" s="39">
        <f t="shared" si="46"/>
        <v>100000</v>
      </c>
      <c r="Q33" s="39">
        <f t="shared" si="47"/>
        <v>100000</v>
      </c>
      <c r="R33" s="39">
        <f t="shared" si="48"/>
        <v>100000</v>
      </c>
      <c r="S33" s="46">
        <v>0</v>
      </c>
      <c r="T33" s="46">
        <v>0</v>
      </c>
      <c r="U33" s="46">
        <v>0</v>
      </c>
      <c r="V33" s="46">
        <f t="shared" si="49"/>
        <v>100000</v>
      </c>
      <c r="W33" s="46">
        <f t="shared" si="50"/>
        <v>100000</v>
      </c>
      <c r="X33" s="46">
        <f t="shared" si="51"/>
        <v>100000</v>
      </c>
    </row>
    <row r="34" spans="1:24" ht="52.8" x14ac:dyDescent="0.3">
      <c r="A34" s="23" t="s">
        <v>27</v>
      </c>
      <c r="B34" s="24" t="s">
        <v>31</v>
      </c>
      <c r="C34" s="28">
        <v>630</v>
      </c>
      <c r="D34" s="25">
        <v>100000</v>
      </c>
      <c r="E34" s="25">
        <v>100000</v>
      </c>
      <c r="F34" s="25">
        <v>100000</v>
      </c>
      <c r="G34" s="26"/>
      <c r="H34" s="26"/>
      <c r="I34" s="26"/>
      <c r="J34" s="27">
        <f>SUM(D34+G34)</f>
        <v>100000</v>
      </c>
      <c r="K34" s="27">
        <f t="shared" ref="K34" si="54">SUM(E34+H34)</f>
        <v>100000</v>
      </c>
      <c r="L34" s="39">
        <f t="shared" ref="L34" si="55">SUM(F34+I34)</f>
        <v>100000</v>
      </c>
      <c r="M34" s="39"/>
      <c r="N34" s="39"/>
      <c r="O34" s="39"/>
      <c r="P34" s="39">
        <f>SUM(J34+M34)</f>
        <v>100000</v>
      </c>
      <c r="Q34" s="39">
        <f t="shared" si="47"/>
        <v>100000</v>
      </c>
      <c r="R34" s="39">
        <f t="shared" si="48"/>
        <v>100000</v>
      </c>
      <c r="S34" s="46">
        <v>0</v>
      </c>
      <c r="T34" s="46">
        <v>0</v>
      </c>
      <c r="U34" s="46">
        <v>0</v>
      </c>
      <c r="V34" s="46">
        <f t="shared" si="49"/>
        <v>100000</v>
      </c>
      <c r="W34" s="46">
        <f t="shared" si="50"/>
        <v>100000</v>
      </c>
      <c r="X34" s="46">
        <f t="shared" si="51"/>
        <v>100000</v>
      </c>
    </row>
    <row r="35" spans="1:24" x14ac:dyDescent="0.3">
      <c r="A35" s="23"/>
      <c r="B35" s="24"/>
      <c r="C35" s="28"/>
      <c r="D35" s="25"/>
      <c r="E35" s="25"/>
      <c r="F35" s="25"/>
      <c r="G35" s="26"/>
      <c r="H35" s="26"/>
      <c r="I35" s="26"/>
      <c r="J35" s="27"/>
      <c r="K35" s="27"/>
      <c r="L35" s="39"/>
      <c r="M35" s="39"/>
      <c r="N35" s="39"/>
      <c r="O35" s="39"/>
      <c r="P35" s="39"/>
      <c r="Q35" s="39"/>
      <c r="R35" s="39"/>
      <c r="S35" s="46"/>
      <c r="T35" s="46"/>
      <c r="U35" s="46"/>
      <c r="V35" s="46"/>
      <c r="W35" s="46"/>
      <c r="X35" s="46"/>
    </row>
    <row r="36" spans="1:24" ht="72.75" customHeight="1" x14ac:dyDescent="0.3">
      <c r="A36" s="29" t="s">
        <v>39</v>
      </c>
      <c r="B36" s="24"/>
      <c r="C36" s="28"/>
      <c r="D36" s="25"/>
      <c r="E36" s="25"/>
      <c r="F36" s="25"/>
      <c r="G36" s="26"/>
      <c r="H36" s="26"/>
      <c r="I36" s="26"/>
      <c r="J36" s="3">
        <f>SUM(J37)</f>
        <v>908694.18</v>
      </c>
      <c r="K36" s="3">
        <f t="shared" ref="K36:R37" si="56">SUM(K37)</f>
        <v>979024.44</v>
      </c>
      <c r="L36" s="3">
        <f t="shared" si="56"/>
        <v>1049346.69</v>
      </c>
      <c r="M36" s="3">
        <f>SUM(M37)</f>
        <v>-566956.18000000005</v>
      </c>
      <c r="N36" s="3">
        <f t="shared" si="56"/>
        <v>-610344.43999999994</v>
      </c>
      <c r="O36" s="3">
        <f t="shared" si="56"/>
        <v>-652254.68999999994</v>
      </c>
      <c r="P36" s="3">
        <f>SUM(P37)</f>
        <v>341738</v>
      </c>
      <c r="Q36" s="3">
        <f t="shared" si="56"/>
        <v>368680</v>
      </c>
      <c r="R36" s="3">
        <f t="shared" si="56"/>
        <v>397092</v>
      </c>
      <c r="S36" s="3">
        <v>0</v>
      </c>
      <c r="T36" s="3">
        <v>0</v>
      </c>
      <c r="U36" s="3">
        <v>0</v>
      </c>
      <c r="V36" s="3">
        <f>P36+S36</f>
        <v>341738</v>
      </c>
      <c r="W36" s="3">
        <f t="shared" ref="W36:X36" si="57">Q36+T36</f>
        <v>368680</v>
      </c>
      <c r="X36" s="3">
        <f t="shared" si="57"/>
        <v>397092</v>
      </c>
    </row>
    <row r="37" spans="1:24" x14ac:dyDescent="0.3">
      <c r="A37" s="23" t="s">
        <v>19</v>
      </c>
      <c r="B37" s="24" t="s">
        <v>20</v>
      </c>
      <c r="C37" s="24"/>
      <c r="D37" s="25" t="e">
        <f>SUM(D38+#REF!)</f>
        <v>#REF!</v>
      </c>
      <c r="E37" s="25" t="e">
        <f>SUM(E38+#REF!)</f>
        <v>#REF!</v>
      </c>
      <c r="F37" s="25" t="e">
        <f>SUM(F38+#REF!)</f>
        <v>#REF!</v>
      </c>
      <c r="G37" s="25" t="e">
        <f>SUM(G38)</f>
        <v>#REF!</v>
      </c>
      <c r="H37" s="25" t="e">
        <f t="shared" ref="H37:I37" si="58">SUM(H38)</f>
        <v>#REF!</v>
      </c>
      <c r="I37" s="25" t="e">
        <f t="shared" si="58"/>
        <v>#REF!</v>
      </c>
      <c r="J37" s="27">
        <f>SUM(J38)</f>
        <v>908694.18</v>
      </c>
      <c r="K37" s="34">
        <f t="shared" si="56"/>
        <v>979024.44</v>
      </c>
      <c r="L37" s="39">
        <f t="shared" si="56"/>
        <v>1049346.69</v>
      </c>
      <c r="M37" s="39">
        <f>SUM(M38)</f>
        <v>-566956.18000000005</v>
      </c>
      <c r="N37" s="39">
        <f t="shared" si="56"/>
        <v>-610344.43999999994</v>
      </c>
      <c r="O37" s="39">
        <f t="shared" si="56"/>
        <v>-652254.68999999994</v>
      </c>
      <c r="P37" s="39">
        <f>SUM(P38)</f>
        <v>341738</v>
      </c>
      <c r="Q37" s="39">
        <f t="shared" si="56"/>
        <v>368680</v>
      </c>
      <c r="R37" s="39">
        <f t="shared" si="56"/>
        <v>397092</v>
      </c>
      <c r="S37" s="46">
        <v>0</v>
      </c>
      <c r="T37" s="46">
        <v>0</v>
      </c>
      <c r="U37" s="46">
        <v>0</v>
      </c>
      <c r="V37" s="46">
        <f t="shared" ref="V37:V42" si="59">P37+S37</f>
        <v>341738</v>
      </c>
      <c r="W37" s="46">
        <f t="shared" ref="W37:W42" si="60">Q37+T37</f>
        <v>368680</v>
      </c>
      <c r="X37" s="46">
        <f t="shared" ref="X37:X42" si="61">R37+U37</f>
        <v>397092</v>
      </c>
    </row>
    <row r="38" spans="1:24" ht="39.6" x14ac:dyDescent="0.3">
      <c r="A38" s="23" t="s">
        <v>21</v>
      </c>
      <c r="B38" s="24" t="s">
        <v>22</v>
      </c>
      <c r="C38" s="24"/>
      <c r="D38" s="25" t="e">
        <f>SUM(D39+#REF!+D41)</f>
        <v>#REF!</v>
      </c>
      <c r="E38" s="25" t="e">
        <f>SUM(E39+#REF!+E41)</f>
        <v>#REF!</v>
      </c>
      <c r="F38" s="25" t="e">
        <f>SUM(F39+#REF!+F41)</f>
        <v>#REF!</v>
      </c>
      <c r="G38" s="25" t="e">
        <f>SUM(G39+#REF!+G41)</f>
        <v>#REF!</v>
      </c>
      <c r="H38" s="25" t="e">
        <f>SUM(H39+#REF!+H41)</f>
        <v>#REF!</v>
      </c>
      <c r="I38" s="25" t="e">
        <f>SUM(I39+#REF!+I41)</f>
        <v>#REF!</v>
      </c>
      <c r="J38" s="27">
        <f>SUM(J39:J42)</f>
        <v>908694.18</v>
      </c>
      <c r="K38" s="27">
        <f>SUM(K39:K42)</f>
        <v>979024.44</v>
      </c>
      <c r="L38" s="39">
        <f>SUM(L39:L42)</f>
        <v>1049346.69</v>
      </c>
      <c r="M38" s="39">
        <f>SUM(M39:M42)</f>
        <v>-566956.18000000005</v>
      </c>
      <c r="N38" s="39">
        <f>SUM(N39:N42)</f>
        <v>-610344.43999999994</v>
      </c>
      <c r="O38" s="39">
        <f>SUM(O39:O41)</f>
        <v>-652254.68999999994</v>
      </c>
      <c r="P38" s="39">
        <f>SUM(P39:P42)</f>
        <v>341738</v>
      </c>
      <c r="Q38" s="39">
        <f t="shared" ref="Q38:R38" si="62">SUM(Q39:Q42)</f>
        <v>368680</v>
      </c>
      <c r="R38" s="39">
        <f t="shared" si="62"/>
        <v>397092</v>
      </c>
      <c r="S38" s="46">
        <v>0</v>
      </c>
      <c r="T38" s="46">
        <v>0</v>
      </c>
      <c r="U38" s="46">
        <v>0</v>
      </c>
      <c r="V38" s="46">
        <f t="shared" si="59"/>
        <v>341738</v>
      </c>
      <c r="W38" s="46">
        <f t="shared" si="60"/>
        <v>368680</v>
      </c>
      <c r="X38" s="46">
        <f t="shared" si="61"/>
        <v>397092</v>
      </c>
    </row>
    <row r="39" spans="1:24" x14ac:dyDescent="0.3">
      <c r="A39" s="23" t="s">
        <v>23</v>
      </c>
      <c r="B39" s="24" t="s">
        <v>22</v>
      </c>
      <c r="C39" s="24">
        <v>610</v>
      </c>
      <c r="D39" s="27">
        <v>192823</v>
      </c>
      <c r="E39" s="27">
        <v>205297</v>
      </c>
      <c r="F39" s="27">
        <v>206766</v>
      </c>
      <c r="G39" s="25">
        <v>-127823</v>
      </c>
      <c r="H39" s="25">
        <v>-140297</v>
      </c>
      <c r="I39" s="25">
        <v>-139766</v>
      </c>
      <c r="J39" s="27">
        <v>75000</v>
      </c>
      <c r="K39" s="27">
        <v>75000</v>
      </c>
      <c r="L39" s="39">
        <v>75000</v>
      </c>
      <c r="M39" s="39"/>
      <c r="N39" s="39"/>
      <c r="O39" s="39"/>
      <c r="P39" s="39">
        <f>SUM(J39+M39)</f>
        <v>75000</v>
      </c>
      <c r="Q39" s="39">
        <f t="shared" ref="Q39:R39" si="63">SUM(K39+N39)</f>
        <v>75000</v>
      </c>
      <c r="R39" s="39">
        <f t="shared" si="63"/>
        <v>75000</v>
      </c>
      <c r="S39" s="46">
        <v>0</v>
      </c>
      <c r="T39" s="46">
        <v>0</v>
      </c>
      <c r="U39" s="46">
        <v>0</v>
      </c>
      <c r="V39" s="46">
        <f t="shared" si="59"/>
        <v>75000</v>
      </c>
      <c r="W39" s="46">
        <f t="shared" si="60"/>
        <v>75000</v>
      </c>
      <c r="X39" s="46">
        <f t="shared" si="61"/>
        <v>75000</v>
      </c>
    </row>
    <row r="40" spans="1:24" ht="52.8" x14ac:dyDescent="0.3">
      <c r="A40" s="23" t="s">
        <v>27</v>
      </c>
      <c r="B40" s="24" t="s">
        <v>22</v>
      </c>
      <c r="C40" s="28">
        <v>630</v>
      </c>
      <c r="D40" s="25">
        <v>192823</v>
      </c>
      <c r="E40" s="25">
        <v>205298</v>
      </c>
      <c r="F40" s="25">
        <v>206766</v>
      </c>
      <c r="G40" s="25">
        <v>-125913</v>
      </c>
      <c r="H40" s="25">
        <v>-138398</v>
      </c>
      <c r="I40" s="25">
        <v>-137766</v>
      </c>
      <c r="J40" s="27">
        <v>60000</v>
      </c>
      <c r="K40" s="27">
        <v>60000</v>
      </c>
      <c r="L40" s="39">
        <v>60000</v>
      </c>
      <c r="M40" s="39">
        <v>-35000</v>
      </c>
      <c r="N40" s="39">
        <v>-35000</v>
      </c>
      <c r="O40" s="39">
        <v>-35000</v>
      </c>
      <c r="P40" s="39">
        <f>SUM(J40+M40)</f>
        <v>25000</v>
      </c>
      <c r="Q40" s="39">
        <f t="shared" ref="Q40:R40" si="64">SUM(K40+N40)</f>
        <v>25000</v>
      </c>
      <c r="R40" s="39">
        <f t="shared" si="64"/>
        <v>25000</v>
      </c>
      <c r="S40" s="46">
        <v>0</v>
      </c>
      <c r="T40" s="46">
        <v>0</v>
      </c>
      <c r="U40" s="46">
        <v>0</v>
      </c>
      <c r="V40" s="46">
        <f t="shared" si="59"/>
        <v>25000</v>
      </c>
      <c r="W40" s="46">
        <f t="shared" si="60"/>
        <v>25000</v>
      </c>
      <c r="X40" s="46">
        <f t="shared" si="61"/>
        <v>25000</v>
      </c>
    </row>
    <row r="41" spans="1:24" x14ac:dyDescent="0.3">
      <c r="A41" s="66" t="s">
        <v>14</v>
      </c>
      <c r="B41" s="67" t="s">
        <v>22</v>
      </c>
      <c r="C41" s="68">
        <v>810</v>
      </c>
      <c r="D41" s="72">
        <v>192824</v>
      </c>
      <c r="E41" s="72">
        <v>205298</v>
      </c>
      <c r="F41" s="72">
        <v>206767</v>
      </c>
      <c r="G41" s="72">
        <v>432176</v>
      </c>
      <c r="H41" s="72">
        <v>469702</v>
      </c>
      <c r="I41" s="72">
        <v>470899</v>
      </c>
      <c r="J41" s="47">
        <v>773694.18</v>
      </c>
      <c r="K41" s="47">
        <v>844024.44</v>
      </c>
      <c r="L41" s="73">
        <v>914346.69</v>
      </c>
      <c r="M41" s="56">
        <v>-531956.18000000005</v>
      </c>
      <c r="N41" s="56">
        <v>-575344.43999999994</v>
      </c>
      <c r="O41" s="56">
        <v>-617254.68999999994</v>
      </c>
      <c r="P41" s="47">
        <f>SUM(J41+M41)</f>
        <v>241738</v>
      </c>
      <c r="Q41" s="47">
        <f t="shared" ref="Q41:R41" si="65">SUM(K41+N41)</f>
        <v>268680</v>
      </c>
      <c r="R41" s="47">
        <f t="shared" si="65"/>
        <v>297092</v>
      </c>
      <c r="S41" s="47">
        <v>0</v>
      </c>
      <c r="T41" s="47">
        <v>0</v>
      </c>
      <c r="U41" s="47">
        <v>0</v>
      </c>
      <c r="V41" s="47">
        <f t="shared" si="59"/>
        <v>241738</v>
      </c>
      <c r="W41" s="47">
        <f t="shared" si="60"/>
        <v>268680</v>
      </c>
      <c r="X41" s="47">
        <f t="shared" si="61"/>
        <v>297092</v>
      </c>
    </row>
    <row r="42" spans="1:24" ht="27.75" customHeight="1" x14ac:dyDescent="0.3">
      <c r="A42" s="66"/>
      <c r="B42" s="67"/>
      <c r="C42" s="69"/>
      <c r="D42" s="72"/>
      <c r="E42" s="72"/>
      <c r="F42" s="72"/>
      <c r="G42" s="72"/>
      <c r="H42" s="72"/>
      <c r="I42" s="72"/>
      <c r="J42" s="48"/>
      <c r="K42" s="48"/>
      <c r="L42" s="73"/>
      <c r="M42" s="56"/>
      <c r="N42" s="56"/>
      <c r="O42" s="56"/>
      <c r="P42" s="48"/>
      <c r="Q42" s="48"/>
      <c r="R42" s="48"/>
      <c r="S42" s="48"/>
      <c r="T42" s="48"/>
      <c r="U42" s="48"/>
      <c r="V42" s="48">
        <f t="shared" si="59"/>
        <v>0</v>
      </c>
      <c r="W42" s="48">
        <f t="shared" si="60"/>
        <v>0</v>
      </c>
      <c r="X42" s="48">
        <f t="shared" si="61"/>
        <v>0</v>
      </c>
    </row>
    <row r="43" spans="1:24" x14ac:dyDescent="0.3">
      <c r="A43" s="19"/>
      <c r="B43" s="2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</row>
    <row r="44" spans="1:24" ht="15" thickBot="1" x14ac:dyDescent="0.35">
      <c r="A44" s="30" t="s">
        <v>32</v>
      </c>
      <c r="B44" s="31"/>
      <c r="C44" s="32"/>
      <c r="D44" s="33" t="e">
        <f>SUM(#REF!+D31+#REF!+D14)</f>
        <v>#REF!</v>
      </c>
      <c r="E44" s="33" t="e">
        <f>SUM(#REF!+E31+#REF!+E14)</f>
        <v>#REF!</v>
      </c>
      <c r="F44" s="33" t="e">
        <f>SUM(#REF!+F31+#REF!+F14)</f>
        <v>#REF!</v>
      </c>
      <c r="G44" s="33" t="e">
        <f>SUM(#REF!+G31+#REF!+G14)</f>
        <v>#REF!</v>
      </c>
      <c r="H44" s="33" t="e">
        <f>SUM(#REF!+H31+#REF!+H14)</f>
        <v>#REF!</v>
      </c>
      <c r="I44" s="33" t="e">
        <f>SUM(#REF!+I31+#REF!+I14)</f>
        <v>#REF!</v>
      </c>
      <c r="J44" s="33">
        <f t="shared" ref="J44:R44" si="66">SUM(J31+J14+J36)</f>
        <v>5592946.0499999998</v>
      </c>
      <c r="K44" s="33">
        <f t="shared" si="66"/>
        <v>3870214.44</v>
      </c>
      <c r="L44" s="33">
        <f t="shared" si="66"/>
        <v>4012726.69</v>
      </c>
      <c r="M44" s="33">
        <f t="shared" si="66"/>
        <v>-566956.18000000005</v>
      </c>
      <c r="N44" s="33">
        <f t="shared" si="66"/>
        <v>-610344.43999999994</v>
      </c>
      <c r="O44" s="33">
        <f t="shared" si="66"/>
        <v>-652254.68999999994</v>
      </c>
      <c r="P44" s="33">
        <f t="shared" si="66"/>
        <v>5025989.87</v>
      </c>
      <c r="Q44" s="33">
        <f t="shared" si="66"/>
        <v>3259870</v>
      </c>
      <c r="R44" s="33">
        <f t="shared" si="66"/>
        <v>3360472</v>
      </c>
      <c r="S44" s="33">
        <f>S36+S31+S14</f>
        <v>100000</v>
      </c>
      <c r="T44" s="33">
        <f t="shared" ref="T44:U44" si="67">T36+T31+T14</f>
        <v>0</v>
      </c>
      <c r="U44" s="33">
        <f t="shared" si="67"/>
        <v>0</v>
      </c>
      <c r="V44" s="33">
        <f>P44+S44</f>
        <v>5125989.87</v>
      </c>
      <c r="W44" s="33">
        <f t="shared" ref="W44:X44" si="68">Q44+T44</f>
        <v>3259870</v>
      </c>
      <c r="X44" s="33">
        <f t="shared" si="68"/>
        <v>3360472</v>
      </c>
    </row>
  </sheetData>
  <mergeCells count="67">
    <mergeCell ref="D16:D17"/>
    <mergeCell ref="E16:E17"/>
    <mergeCell ref="A11:A12"/>
    <mergeCell ref="B11:B12"/>
    <mergeCell ref="P11:R11"/>
    <mergeCell ref="M11:O11"/>
    <mergeCell ref="A41:A42"/>
    <mergeCell ref="B41:B42"/>
    <mergeCell ref="C41:C42"/>
    <mergeCell ref="A16:A17"/>
    <mergeCell ref="B16:B17"/>
    <mergeCell ref="C16:C17"/>
    <mergeCell ref="D41:D42"/>
    <mergeCell ref="E41:E42"/>
    <mergeCell ref="H16:H17"/>
    <mergeCell ref="K41:K42"/>
    <mergeCell ref="L41:L42"/>
    <mergeCell ref="F41:F42"/>
    <mergeCell ref="J1:L1"/>
    <mergeCell ref="C2:L2"/>
    <mergeCell ref="D11:F11"/>
    <mergeCell ref="G11:I11"/>
    <mergeCell ref="J11:L11"/>
    <mergeCell ref="C11:C12"/>
    <mergeCell ref="C3:R3"/>
    <mergeCell ref="C4:R4"/>
    <mergeCell ref="C7:R7"/>
    <mergeCell ref="C6:R6"/>
    <mergeCell ref="F16:F17"/>
    <mergeCell ref="G16:G17"/>
    <mergeCell ref="M41:M42"/>
    <mergeCell ref="N41:N42"/>
    <mergeCell ref="O41:O42"/>
    <mergeCell ref="M16:M17"/>
    <mergeCell ref="N16:N17"/>
    <mergeCell ref="O16:O17"/>
    <mergeCell ref="G41:G42"/>
    <mergeCell ref="H41:H42"/>
    <mergeCell ref="I41:I42"/>
    <mergeCell ref="J41:J42"/>
    <mergeCell ref="J16:J17"/>
    <mergeCell ref="K16:K17"/>
    <mergeCell ref="L16:L17"/>
    <mergeCell ref="I16:I17"/>
    <mergeCell ref="X16:X17"/>
    <mergeCell ref="P16:P17"/>
    <mergeCell ref="Q16:Q17"/>
    <mergeCell ref="R16:R17"/>
    <mergeCell ref="P41:P42"/>
    <mergeCell ref="Q41:Q42"/>
    <mergeCell ref="R41:R42"/>
    <mergeCell ref="X41:X42"/>
    <mergeCell ref="A8:X9"/>
    <mergeCell ref="U7:X7"/>
    <mergeCell ref="U6:X6"/>
    <mergeCell ref="S41:S42"/>
    <mergeCell ref="T41:T42"/>
    <mergeCell ref="U41:U42"/>
    <mergeCell ref="V41:V42"/>
    <mergeCell ref="W41:W42"/>
    <mergeCell ref="S11:U11"/>
    <mergeCell ref="V11:X11"/>
    <mergeCell ref="S16:S17"/>
    <mergeCell ref="T16:T17"/>
    <mergeCell ref="U16:U17"/>
    <mergeCell ref="V16:V17"/>
    <mergeCell ref="W16:W17"/>
  </mergeCells>
  <pageMargins left="0.31496062992125984" right="0.31496062992125984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2025-04-11T09:58:19Z</dcterms:modified>
</cp:coreProperties>
</file>